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12" l="1"/>
  <c r="F24" i="12"/>
  <c r="R24" i="12"/>
  <c r="S21" i="12"/>
  <c r="R21" i="12"/>
  <c r="U21" i="12"/>
  <c r="T21" i="12"/>
  <c r="U73" i="12"/>
  <c r="U24" i="12" s="1"/>
  <c r="T73" i="12"/>
  <c r="U25" i="12"/>
  <c r="T25" i="12"/>
  <c r="T24" i="12"/>
  <c r="S73" i="12" l="1"/>
  <c r="I73" i="12"/>
  <c r="R73" i="12"/>
  <c r="Q73" i="12"/>
  <c r="Q24" i="12"/>
  <c r="G21" i="12" l="1"/>
  <c r="F21" i="12"/>
  <c r="I24" i="12"/>
  <c r="S24" i="12"/>
  <c r="S35" i="12"/>
  <c r="G73" i="12"/>
  <c r="I21" i="12"/>
  <c r="O24" i="12"/>
  <c r="H21" i="12" l="1"/>
  <c r="M24" i="12"/>
  <c r="K24" i="12"/>
  <c r="H24" i="12"/>
  <c r="O21" i="12"/>
  <c r="P24" i="12"/>
  <c r="O73" i="12"/>
  <c r="H73" i="12" l="1"/>
  <c r="R76" i="12" l="1"/>
  <c r="R35" i="12"/>
  <c r="F22" i="12" l="1"/>
  <c r="R22" i="12" s="1"/>
  <c r="E73" i="12" l="1"/>
  <c r="E24" i="12" s="1"/>
  <c r="D76" i="12"/>
  <c r="D73" i="12"/>
  <c r="D24" i="12" l="1"/>
  <c r="D25" i="12"/>
  <c r="G76" i="12"/>
  <c r="D35" i="12"/>
  <c r="D22" i="12" s="1"/>
  <c r="S76" i="12" l="1"/>
  <c r="G25" i="12"/>
  <c r="G24" i="12"/>
  <c r="T35" i="12"/>
  <c r="T22" i="12"/>
  <c r="Q25" i="12"/>
  <c r="F25" i="12" l="1"/>
  <c r="R25" i="12" s="1"/>
  <c r="S25" i="12"/>
  <c r="G35" i="12"/>
  <c r="G22" i="12" l="1"/>
  <c r="U27" i="12"/>
  <c r="T27" i="12"/>
  <c r="R27" i="12"/>
  <c r="U23" i="12"/>
  <c r="T23" i="12"/>
  <c r="R23" i="12"/>
  <c r="P25" i="12"/>
  <c r="I25" i="12"/>
  <c r="O22" i="12"/>
  <c r="I22" i="12" s="1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S22" i="12" l="1"/>
  <c r="H25" i="12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E21" i="12" s="1"/>
  <c r="D23" i="12"/>
  <c r="D21" i="12" s="1"/>
  <c r="O23" i="12" l="1"/>
  <c r="M23" i="12"/>
  <c r="M21" i="12" s="1"/>
  <c r="K23" i="12"/>
  <c r="K21" i="12" s="1"/>
  <c r="I23" i="12"/>
  <c r="Q23" i="12"/>
  <c r="Q21" i="12" s="1"/>
  <c r="N23" i="12"/>
  <c r="N21" i="12" s="1"/>
  <c r="L23" i="12"/>
  <c r="L21" i="12" s="1"/>
  <c r="J23" i="12"/>
  <c r="J21" i="12" s="1"/>
  <c r="S23" i="12"/>
  <c r="F23" i="12"/>
  <c r="G23" i="12"/>
  <c r="P23" i="12"/>
  <c r="P21" i="12" s="1"/>
  <c r="H23" i="12" l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<sst xmlns="http://schemas.openxmlformats.org/spreadsheetml/2006/main" count="1059" uniqueCount="133">
  <si>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</si>
  <si>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</si>
  <si>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</si>
  <si>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</si>
  <si>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</si>
  <si>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</si>
  <si>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</si>
  <si>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</si>
  <si>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</si>
  <si>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</si>
  <si>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</si>
  <si>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</si>
  <si>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</si>
  <si>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</si>
  <si>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</si>
  <si>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</si>
  <si>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</si>
  <si>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</si>
  <si>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</si>
  <si>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</si>
  <si>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</si>
  <si>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</si>
  <si>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</si>
  <si>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</si>
  <si>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</si>
  <si>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</si>
  <si>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</si>
  <si>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</si>
  <si>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</si>
  <si>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</si>
  <si>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</si>
  <si>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</si>
  <si>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</si>
  <si>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</si>
  <si>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</si>
  <si>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</si>
  <si>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</si>
  <si>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</si>
  <si>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</si>
  <si>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</si>
  <si>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</si>
  <si>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</si>
  <si>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</si>
  <si>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</si>
  <si>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</si>
  <si>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</si>
  <si>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</si>
  <si>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</si>
  <si>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</si>
  <si>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</si>
  <si>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</si>
  <si>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</si>
  <si>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</si>
  <si>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</si>
  <si>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</si>
  <si>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</si>
  <si>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</si>
  <si>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</si>
  <si>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</si>
  <si>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</si>
  <si>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</si>
  <si>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</si>
  <si>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</si>
  <si>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</si>
  <si>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</si>
  <si>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</si>
  <si>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</si>
  <si>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</si>
  <si>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</si>
  <si>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</si>
  <si>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</si>
  <si>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</si>
  <si>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</si>
  <si>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</si>
  <si>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</si>
  <si>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</si>
  <si>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</si>
  <si>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</si>
  <si>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</si>
  <si>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</si>
  <si>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</si>
  <si>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</si>
  <si>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</si>
  <si>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</si>
  <si>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</si>
  <si>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</si>
  <si>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</si>
  <si>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</si>
  <si>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</si>
  <si>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</si>
  <si>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</si>
  <si>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</si>
  <si>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</si>
  <si>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</si>
  <si>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</si>
  <si>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</si>
  <si>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</si>
  <si>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</si>
  <si>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</si>
  <si>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</si>
  <si>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</si>
  <si>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</si>
  <si>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</si>
  <si>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</si>
  <si>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</si>
  <si>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</si>
  <si>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</si>
  <si>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</si>
  <si>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</si>
  <si>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</si>
  <si>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</si>
  <si>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</si>
  <si>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</si>
  <si>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</si>
  <si>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</si>
  <si>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</si>
  <si>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</si>
  <si>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</si>
  <si>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</si>
  <si>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Год раскрытия информации: 2021 год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</si>
  <si>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</si>
  <si>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</si>
  <si>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</si>
  <si>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</si>
  <si>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</si>
  <si>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</si>
  <si>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 xml:space="preserve">Освоение капитальных вложений года 2021, млн. рублей (без НДС) </t>
  </si>
  <si>
    <t xml:space="preserve">Фактический объем освоения капитальных вложений на  01.01.2021 года  в прогнозных ценах соответствующих лет, млн. рублей 
(без НДС) </t>
  </si>
  <si>
    <t xml:space="preserve">Остаток освоения капитальных вложений 
на  01.01.2021 года ,  
млн. рублей 
(без НДС) </t>
  </si>
  <si>
    <t>1.4.1</t>
  </si>
  <si>
    <t>1.4.2</t>
  </si>
  <si>
    <t>Прочие затраты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</si>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</sst>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9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9" fontId="9" fillId="25" borderId="10" xfId="37" applyNumberForma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9" fontId="9" fillId="24" borderId="10" xfId="37" applyNumberFormat="1" applyFont="1" applyFill="1" applyBorder="1" applyAlignment="1">
      <alignment horizontal="center" vertical="center" wrapText="1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9" fontId="29" fillId="25" borderId="10" xfId="56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8"/>
  <sheetViews>
    <sheetView tabSelected="1" topLeftCell="A5" zoomScale="60" zoomScaleNormal="60" zoomScaleSheetLayoutView="80" workbookViewId="0">
      <pane xSplit="5" ySplit="15" topLeftCell="J20" activePane="bottomRight" state="frozen"/>
      <selection activeCell="A5" sqref="A5"/>
      <selection pane="topRight" activeCell="F5" sqref="F5"/>
      <selection pane="bottomLeft" activeCell="A20" sqref="A20"/>
      <selection pane="bottomRight" activeCell="F74" sqref="F74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84" t="s">
        <v>23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9"/>
      <c r="X4" s="9"/>
      <c r="Y4" s="9"/>
      <c r="Z4" s="9"/>
      <c r="AA4" s="9"/>
    </row>
    <row r="5" spans="1:28" s="5" customFormat="1" ht="18.75" customHeight="1" x14ac:dyDescent="0.3">
      <c r="A5" s="85" t="s">
        <v>132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5" t="s">
        <v>120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10"/>
      <c r="X7" s="10"/>
      <c r="Y7" s="10"/>
      <c r="Z7" s="10"/>
      <c r="AA7" s="10"/>
    </row>
    <row r="8" spans="1:28" x14ac:dyDescent="0.25">
      <c r="A8" s="69" t="s">
        <v>17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6" t="s">
        <v>119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7" t="s">
        <v>121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17"/>
      <c r="X12" s="17"/>
      <c r="Y12" s="17"/>
      <c r="Z12" s="13"/>
      <c r="AA12" s="13"/>
    </row>
    <row r="13" spans="1:28" x14ac:dyDescent="0.25">
      <c r="A13" s="69" t="s">
        <v>12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"/>
      <c r="X13" s="6"/>
      <c r="Y13" s="6"/>
      <c r="Z13" s="6"/>
      <c r="AA13" s="6"/>
    </row>
    <row r="14" spans="1:28" ht="26.25" customHeight="1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18"/>
      <c r="X14" s="18"/>
      <c r="Y14" s="18"/>
      <c r="Z14" s="18"/>
    </row>
    <row r="15" spans="1:28" ht="130.5" customHeight="1" x14ac:dyDescent="0.25">
      <c r="A15" s="70" t="s">
        <v>11</v>
      </c>
      <c r="B15" s="73" t="s">
        <v>8</v>
      </c>
      <c r="C15" s="73" t="s">
        <v>2</v>
      </c>
      <c r="D15" s="70" t="s">
        <v>25</v>
      </c>
      <c r="E15" s="70" t="s">
        <v>127</v>
      </c>
      <c r="F15" s="73" t="s">
        <v>128</v>
      </c>
      <c r="G15" s="73"/>
      <c r="H15" s="78" t="s">
        <v>126</v>
      </c>
      <c r="I15" s="79"/>
      <c r="J15" s="79"/>
      <c r="K15" s="79"/>
      <c r="L15" s="79"/>
      <c r="M15" s="79"/>
      <c r="N15" s="79"/>
      <c r="O15" s="79"/>
      <c r="P15" s="79"/>
      <c r="Q15" s="80"/>
      <c r="R15" s="73" t="s">
        <v>27</v>
      </c>
      <c r="S15" s="73"/>
      <c r="T15" s="74" t="s">
        <v>22</v>
      </c>
      <c r="U15" s="75"/>
      <c r="V15" s="70" t="s">
        <v>3</v>
      </c>
    </row>
    <row r="16" spans="1:28" ht="35.25" customHeight="1" x14ac:dyDescent="0.25">
      <c r="A16" s="71"/>
      <c r="B16" s="73"/>
      <c r="C16" s="73"/>
      <c r="D16" s="71"/>
      <c r="E16" s="71"/>
      <c r="F16" s="87" t="s">
        <v>1</v>
      </c>
      <c r="G16" s="87" t="s">
        <v>7</v>
      </c>
      <c r="H16" s="73" t="s">
        <v>6</v>
      </c>
      <c r="I16" s="73"/>
      <c r="J16" s="73" t="s">
        <v>13</v>
      </c>
      <c r="K16" s="73"/>
      <c r="L16" s="73" t="s">
        <v>14</v>
      </c>
      <c r="M16" s="73"/>
      <c r="N16" s="74" t="s">
        <v>15</v>
      </c>
      <c r="O16" s="75"/>
      <c r="P16" s="74" t="s">
        <v>16</v>
      </c>
      <c r="Q16" s="75"/>
      <c r="R16" s="87" t="s">
        <v>1</v>
      </c>
      <c r="S16" s="87" t="s">
        <v>7</v>
      </c>
      <c r="T16" s="82"/>
      <c r="U16" s="83"/>
      <c r="V16" s="71"/>
    </row>
    <row r="17" spans="1:22" ht="35.25" customHeight="1" x14ac:dyDescent="0.25">
      <c r="A17" s="71"/>
      <c r="B17" s="73"/>
      <c r="C17" s="73"/>
      <c r="D17" s="71"/>
      <c r="E17" s="71"/>
      <c r="F17" s="87"/>
      <c r="G17" s="87"/>
      <c r="H17" s="73"/>
      <c r="I17" s="73"/>
      <c r="J17" s="73"/>
      <c r="K17" s="73"/>
      <c r="L17" s="73"/>
      <c r="M17" s="73"/>
      <c r="N17" s="76"/>
      <c r="O17" s="77"/>
      <c r="P17" s="76"/>
      <c r="Q17" s="77"/>
      <c r="R17" s="87"/>
      <c r="S17" s="87"/>
      <c r="T17" s="76"/>
      <c r="U17" s="77"/>
      <c r="V17" s="71"/>
    </row>
    <row r="18" spans="1:22" ht="65.25" customHeight="1" x14ac:dyDescent="0.25">
      <c r="A18" s="72"/>
      <c r="B18" s="73"/>
      <c r="C18" s="73"/>
      <c r="D18" s="72"/>
      <c r="E18" s="72"/>
      <c r="F18" s="87"/>
      <c r="G18" s="87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7"/>
      <c r="S18" s="87"/>
      <c r="T18" s="16" t="s">
        <v>26</v>
      </c>
      <c r="U18" s="14" t="s">
        <v>4</v>
      </c>
      <c r="V18" s="72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78" t="s">
        <v>18</v>
      </c>
      <c r="B21" s="79"/>
      <c r="C21" s="80"/>
      <c r="D21" s="37">
        <f t="shared" ref="D21:E21" si="1">SUM(D22,D23,D24,D25,D26,D27)</f>
        <v>975.01776592500005</v>
      </c>
      <c r="E21" s="37">
        <f t="shared" si="1"/>
        <v>17.041666666666668</v>
      </c>
      <c r="F21" s="37">
        <f>SUM(F22,F23,F24,F25,F26,F27)</f>
        <v>140.88549505776058</v>
      </c>
      <c r="G21" s="37">
        <f>SUM(G22,G23,G24,G25,G26,G27)</f>
        <v>957.97645759166676</v>
      </c>
      <c r="H21" s="66">
        <f>SUM(H22,H23,H24,H25,H26,H27)</f>
        <v>100</v>
      </c>
      <c r="I21" s="37">
        <f>SUM(I22,I23,I24,I25,I26,I27)</f>
        <v>84.112884250000008</v>
      </c>
      <c r="J21" s="51">
        <f t="shared" ref="J21:Q21" si="2">SUM(J22,J23,J24,J25,J26,J27)</f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37">
        <f t="shared" si="2"/>
        <v>0.32200600000000001</v>
      </c>
      <c r="P21" s="66">
        <f t="shared" si="2"/>
        <v>100</v>
      </c>
      <c r="Q21" s="37">
        <f t="shared" si="2"/>
        <v>83.790878250000006</v>
      </c>
      <c r="R21" s="37">
        <f>SUM(R22,R23,R24,R25,R26,R27)</f>
        <v>134.46975005776056</v>
      </c>
      <c r="S21" s="37">
        <f>SUM(S22,S23,S24,S25,S26,S27)</f>
        <v>873.86357334166678</v>
      </c>
      <c r="T21" s="37">
        <f>T22+T24+T25</f>
        <v>16.209121749999994</v>
      </c>
      <c r="U21" s="54">
        <f>U22+U24+U25</f>
        <v>0.16209121749999994</v>
      </c>
      <c r="V21" s="43" t="s">
        <v>115</v>
      </c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29">
        <f>J22+L22+N22+P22</f>
        <v>0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41">
        <f>O35</f>
        <v>0</v>
      </c>
      <c r="P22" s="29">
        <v>0</v>
      </c>
      <c r="Q22" s="29">
        <v>0</v>
      </c>
      <c r="R22" s="58">
        <f>F22</f>
        <v>35.308280000000003</v>
      </c>
      <c r="S22" s="58">
        <f>G22</f>
        <v>362.26333333333338</v>
      </c>
      <c r="T22" s="29">
        <f>P22-Q22</f>
        <v>0</v>
      </c>
      <c r="U22" s="52"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3">E51</f>
        <v>нд</v>
      </c>
      <c r="F23" s="41" t="str">
        <f t="shared" si="3"/>
        <v>нд</v>
      </c>
      <c r="G23" s="41" t="str">
        <f t="shared" si="3"/>
        <v>нд</v>
      </c>
      <c r="H23" s="41" t="str">
        <f t="shared" si="3"/>
        <v>нд</v>
      </c>
      <c r="I23" s="41" t="str">
        <f t="shared" si="3"/>
        <v>нд</v>
      </c>
      <c r="J23" s="41" t="str">
        <f t="shared" si="3"/>
        <v>нд</v>
      </c>
      <c r="K23" s="41" t="str">
        <f t="shared" si="3"/>
        <v>нд</v>
      </c>
      <c r="L23" s="41" t="str">
        <f t="shared" si="3"/>
        <v>нд</v>
      </c>
      <c r="M23" s="41" t="str">
        <f t="shared" si="3"/>
        <v>нд</v>
      </c>
      <c r="N23" s="41" t="str">
        <f t="shared" si="3"/>
        <v>нд</v>
      </c>
      <c r="O23" s="41" t="str">
        <f t="shared" si="3"/>
        <v>нд</v>
      </c>
      <c r="P23" s="41" t="str">
        <f t="shared" si="3"/>
        <v>нд</v>
      </c>
      <c r="Q23" s="41" t="str">
        <f t="shared" si="3"/>
        <v>нд</v>
      </c>
      <c r="R23" s="41" t="str">
        <f t="shared" si="3"/>
        <v>нд</v>
      </c>
      <c r="S23" s="41" t="str">
        <f t="shared" si="3"/>
        <v>нд</v>
      </c>
      <c r="T23" s="41" t="str">
        <f t="shared" si="3"/>
        <v>нд</v>
      </c>
      <c r="U23" s="41" t="str">
        <f t="shared" si="3"/>
        <v>нд</v>
      </c>
      <c r="V23" s="41" t="str">
        <f t="shared" ref="V23" si="4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17.041666666666668</v>
      </c>
      <c r="F24" s="41">
        <f>F73</f>
        <v>101.77644377613241</v>
      </c>
      <c r="G24" s="41">
        <f>G73</f>
        <v>584.19678727500002</v>
      </c>
      <c r="H24" s="50">
        <f>J24+L24+N24+P24</f>
        <v>100</v>
      </c>
      <c r="I24" s="41">
        <f>K24+M24+O24+Q24</f>
        <v>84.112884250000008</v>
      </c>
      <c r="J24" s="29">
        <v>0</v>
      </c>
      <c r="K24" s="41">
        <f>K73</f>
        <v>0</v>
      </c>
      <c r="L24" s="29">
        <v>0</v>
      </c>
      <c r="M24" s="41">
        <f>M73</f>
        <v>0</v>
      </c>
      <c r="N24" s="29">
        <v>0</v>
      </c>
      <c r="O24" s="41">
        <f>O73</f>
        <v>0.32200600000000001</v>
      </c>
      <c r="P24" s="50">
        <f>P73</f>
        <v>100</v>
      </c>
      <c r="Q24" s="41">
        <f>Q73</f>
        <v>83.790878250000006</v>
      </c>
      <c r="R24" s="58">
        <f>F24-0.038-6.377745</f>
        <v>95.360698776132409</v>
      </c>
      <c r="S24" s="58">
        <f>G24-I24</f>
        <v>500.08390302500004</v>
      </c>
      <c r="T24" s="41">
        <f>T73</f>
        <v>16.209121749999994</v>
      </c>
      <c r="U24" s="88">
        <f>U73</f>
        <v>0.16209121749999994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2">
        <v>0</v>
      </c>
      <c r="F25" s="41">
        <f>G25/3.03</f>
        <v>3.8007712816281631</v>
      </c>
      <c r="G25" s="41">
        <f>G76</f>
        <v>11.516336983333334</v>
      </c>
      <c r="H25" s="42">
        <f>J25+L25+N25+P25</f>
        <v>0</v>
      </c>
      <c r="I25" s="42">
        <f>K25+M25+O25+Q25</f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50">
        <f>P49</f>
        <v>0</v>
      </c>
      <c r="Q25" s="50">
        <f>Q49</f>
        <v>0</v>
      </c>
      <c r="R25" s="41">
        <f>F25</f>
        <v>3.8007712816281631</v>
      </c>
      <c r="S25" s="58">
        <f>G25</f>
        <v>11.516336983333334</v>
      </c>
      <c r="T25" s="42">
        <f>T76</f>
        <v>0</v>
      </c>
      <c r="U25" s="42">
        <f>U76</f>
        <v>0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5">E78</f>
        <v>нд</v>
      </c>
      <c r="F27" s="41" t="str">
        <f t="shared" si="5"/>
        <v>нд</v>
      </c>
      <c r="G27" s="41" t="str">
        <f>G78</f>
        <v>нд</v>
      </c>
      <c r="H27" s="41" t="str">
        <f t="shared" si="5"/>
        <v>нд</v>
      </c>
      <c r="I27" s="41" t="str">
        <f t="shared" si="5"/>
        <v>нд</v>
      </c>
      <c r="J27" s="41" t="str">
        <f t="shared" si="5"/>
        <v>нд</v>
      </c>
      <c r="K27" s="41" t="str">
        <f t="shared" si="5"/>
        <v>нд</v>
      </c>
      <c r="L27" s="41" t="str">
        <f t="shared" si="5"/>
        <v>нд</v>
      </c>
      <c r="M27" s="41" t="str">
        <f t="shared" si="5"/>
        <v>нд</v>
      </c>
      <c r="N27" s="41" t="str">
        <f t="shared" si="5"/>
        <v>нд</v>
      </c>
      <c r="O27" s="41" t="str">
        <f t="shared" si="5"/>
        <v>нд</v>
      </c>
      <c r="P27" s="41" t="str">
        <f t="shared" si="5"/>
        <v>нд</v>
      </c>
      <c r="Q27" s="41" t="str">
        <f t="shared" si="5"/>
        <v>нд</v>
      </c>
      <c r="R27" s="41" t="str">
        <f t="shared" ref="R27" si="6">R55</f>
        <v>нд</v>
      </c>
      <c r="S27" s="41" t="str">
        <f t="shared" si="5"/>
        <v>нд</v>
      </c>
      <c r="T27" s="41" t="str">
        <f t="shared" ref="T27:U27" si="7">T55</f>
        <v>нд</v>
      </c>
      <c r="U27" s="41" t="str">
        <f t="shared" si="7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122</v>
      </c>
      <c r="C35" s="45" t="s">
        <v>123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3">
        <f>J35+L35+N35+P35</f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6">
        <f>F35</f>
        <v>35.308280000000003</v>
      </c>
      <c r="S35" s="37">
        <f>G35</f>
        <v>362.26333333333338</v>
      </c>
      <c r="T35" s="43">
        <f>P35-Q35</f>
        <v>0</v>
      </c>
      <c r="U35" s="48">
        <v>0</v>
      </c>
      <c r="V35" s="43" t="s">
        <v>115</v>
      </c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5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3"/>
      <c r="R49" s="43"/>
      <c r="S49" s="46"/>
      <c r="T49" s="46"/>
      <c r="U49" s="47"/>
      <c r="V49" s="49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8">E53</f>
        <v>нд</v>
      </c>
      <c r="F52" s="39" t="str">
        <f t="shared" si="8"/>
        <v>нд</v>
      </c>
      <c r="G52" s="39" t="str">
        <f t="shared" si="8"/>
        <v>нд</v>
      </c>
      <c r="H52" s="39" t="str">
        <f t="shared" si="8"/>
        <v>нд</v>
      </c>
      <c r="I52" s="39" t="str">
        <f t="shared" si="8"/>
        <v>нд</v>
      </c>
      <c r="J52" s="39" t="str">
        <f t="shared" si="8"/>
        <v>нд</v>
      </c>
      <c r="K52" s="39" t="str">
        <f t="shared" si="8"/>
        <v>нд</v>
      </c>
      <c r="L52" s="39" t="str">
        <f t="shared" si="8"/>
        <v>нд</v>
      </c>
      <c r="M52" s="39" t="str">
        <f t="shared" si="8"/>
        <v>нд</v>
      </c>
      <c r="N52" s="39" t="str">
        <f t="shared" si="8"/>
        <v>нд</v>
      </c>
      <c r="O52" s="39" t="str">
        <f t="shared" si="8"/>
        <v>нд</v>
      </c>
      <c r="P52" s="39" t="str">
        <f t="shared" si="8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9">E56</f>
        <v>нд</v>
      </c>
      <c r="F55" s="39" t="str">
        <f t="shared" si="9"/>
        <v>нд</v>
      </c>
      <c r="G55" s="39" t="str">
        <f t="shared" si="9"/>
        <v>нд</v>
      </c>
      <c r="H55" s="39" t="str">
        <f t="shared" si="9"/>
        <v>нд</v>
      </c>
      <c r="I55" s="39" t="str">
        <f t="shared" si="9"/>
        <v>нд</v>
      </c>
      <c r="J55" s="39" t="str">
        <f t="shared" si="9"/>
        <v>нд</v>
      </c>
      <c r="K55" s="39" t="str">
        <f t="shared" si="9"/>
        <v>нд</v>
      </c>
      <c r="L55" s="39" t="str">
        <f t="shared" si="9"/>
        <v>нд</v>
      </c>
      <c r="M55" s="39" t="str">
        <f t="shared" si="9"/>
        <v>нд</v>
      </c>
      <c r="N55" s="39" t="str">
        <f t="shared" si="9"/>
        <v>нд</v>
      </c>
      <c r="O55" s="39" t="str">
        <f t="shared" si="9"/>
        <v>нд</v>
      </c>
      <c r="P55" s="39" t="str">
        <f t="shared" si="9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59" t="s">
        <v>124</v>
      </c>
      <c r="C73" s="36" t="s">
        <v>125</v>
      </c>
      <c r="D73" s="38">
        <f>721.48614473/1.2</f>
        <v>601.23845394166665</v>
      </c>
      <c r="E73" s="38">
        <f>20.45/1.2</f>
        <v>17.041666666666668</v>
      </c>
      <c r="F73" s="35">
        <f>G73/5.74</f>
        <v>101.77644377613241</v>
      </c>
      <c r="G73" s="38">
        <f>D73-E73</f>
        <v>584.19678727500002</v>
      </c>
      <c r="H73" s="35">
        <f>J73+L73+N73+P73</f>
        <v>100</v>
      </c>
      <c r="I73" s="38">
        <f>K73+M73+O73+Q73</f>
        <v>84.112884250000008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8">
        <f>0.3864072/1.2</f>
        <v>0.32200600000000001</v>
      </c>
      <c r="P73" s="35">
        <v>100</v>
      </c>
      <c r="Q73" s="60">
        <f>99.6570267/1.2+0.8920272/1.2</f>
        <v>83.790878250000006</v>
      </c>
      <c r="R73" s="61">
        <f>F73-0.038-6.377745</f>
        <v>95.360698776132409</v>
      </c>
      <c r="S73" s="61">
        <f>G73-I73</f>
        <v>500.08390302500004</v>
      </c>
      <c r="T73" s="38">
        <f>P73-Q73</f>
        <v>16.209121749999994</v>
      </c>
      <c r="U73" s="62">
        <f>(P73-Q73)/100</f>
        <v>0.16209121749999994</v>
      </c>
      <c r="V73" s="63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 t="s">
        <v>115</v>
      </c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6" t="s">
        <v>129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6" t="s">
        <v>130</v>
      </c>
      <c r="B76" s="23" t="s">
        <v>131</v>
      </c>
      <c r="C76" s="22"/>
      <c r="D76" s="40">
        <f>13.81960438/1.2</f>
        <v>11.516336983333334</v>
      </c>
      <c r="E76" s="40">
        <v>0</v>
      </c>
      <c r="F76" s="40">
        <v>4.5587987999999999</v>
      </c>
      <c r="G76" s="40">
        <f>D76-E76</f>
        <v>11.516336983333334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f>F76</f>
        <v>4.5587987999999999</v>
      </c>
      <c r="S76" s="64">
        <f>G76</f>
        <v>11.516336983333334</v>
      </c>
      <c r="T76" s="57">
        <v>0</v>
      </c>
      <c r="U76" s="65">
        <v>0</v>
      </c>
      <c r="V76" s="30" t="s">
        <v>115</v>
      </c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2022-01-31T11:46:07Z</dcterms:modified>
</cp:coreProperties>
</file>